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Michael/Dropbox/Toolkit Project/ROI Calculators/"/>
    </mc:Choice>
  </mc:AlternateContent>
  <bookViews>
    <workbookView xWindow="0" yWindow="440" windowWidth="19200" windowHeight="6920" tabRatio="500"/>
  </bookViews>
  <sheets>
    <sheet name="Analysis" sheetId="1" r:id="rId1"/>
    <sheet name="CALCULATOR" sheetId="2" r:id="rId2"/>
    <sheet name="ASSUMPTIONS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16" i="1"/>
  <c r="E17" i="1"/>
  <c r="E15" i="1"/>
  <c r="E14" i="1"/>
  <c r="E9" i="2"/>
  <c r="E7" i="2"/>
  <c r="E6" i="2"/>
  <c r="E8" i="2"/>
  <c r="D7" i="2"/>
  <c r="D6" i="2"/>
  <c r="D8" i="2"/>
  <c r="E5" i="2"/>
  <c r="D5" i="2"/>
  <c r="C24" i="3"/>
  <c r="C19" i="3"/>
  <c r="C20" i="3"/>
  <c r="C25" i="3"/>
  <c r="C26" i="3"/>
  <c r="C23" i="3"/>
  <c r="F11" i="3"/>
  <c r="F7" i="3"/>
  <c r="F5" i="3"/>
  <c r="F4" i="3"/>
  <c r="F6" i="3"/>
  <c r="G9" i="3"/>
  <c r="F8" i="3"/>
  <c r="L9" i="3"/>
  <c r="M9" i="3"/>
  <c r="N9" i="3"/>
  <c r="O9" i="3"/>
  <c r="P9" i="3"/>
  <c r="Q9" i="3"/>
  <c r="R9" i="3"/>
  <c r="S9" i="3"/>
  <c r="T9" i="3"/>
  <c r="U9" i="3"/>
  <c r="V9" i="3"/>
  <c r="K3" i="3"/>
  <c r="L3" i="3"/>
  <c r="M3" i="3"/>
  <c r="N3" i="3"/>
  <c r="O3" i="3"/>
  <c r="P3" i="3"/>
  <c r="Q3" i="3"/>
  <c r="R3" i="3"/>
  <c r="S3" i="3"/>
  <c r="T3" i="3"/>
  <c r="U3" i="3"/>
  <c r="V3" i="3"/>
  <c r="L2" i="3"/>
  <c r="M2" i="3"/>
  <c r="N2" i="3"/>
  <c r="O2" i="3"/>
  <c r="P2" i="3"/>
  <c r="Q2" i="3"/>
  <c r="R2" i="3"/>
  <c r="S2" i="3"/>
  <c r="T2" i="3"/>
  <c r="U2" i="3"/>
  <c r="V2" i="3"/>
</calcChain>
</file>

<file path=xl/sharedStrings.xml><?xml version="1.0" encoding="utf-8"?>
<sst xmlns="http://schemas.openxmlformats.org/spreadsheetml/2006/main" count="48" uniqueCount="47">
  <si>
    <t>Problem</t>
  </si>
  <si>
    <t>Traveler</t>
  </si>
  <si>
    <t>Net loss</t>
  </si>
  <si>
    <t>Number of nurses graduating per year</t>
  </si>
  <si>
    <t>Average starting salary (new nurse)</t>
  </si>
  <si>
    <t>Employment rate (within 4 months of graduation)</t>
  </si>
  <si>
    <t>more than average without simulation program</t>
  </si>
  <si>
    <t>more nurses employeed</t>
  </si>
  <si>
    <t>Average annual tuition</t>
  </si>
  <si>
    <t>Annual number of applicants</t>
  </si>
  <si>
    <t>Annuel number of full-time students</t>
  </si>
  <si>
    <t>increase in applicants due to Simulation Program</t>
  </si>
  <si>
    <t>increase in full-time students due to Simulation Program</t>
  </si>
  <si>
    <t>increase in tuition due to increase in "image"</t>
  </si>
  <si>
    <t>Percentage of Clinical Practice replaced by Simulation</t>
  </si>
  <si>
    <t>Hours of Clinical Practice per year</t>
  </si>
  <si>
    <t>ROI - Return On Investment</t>
  </si>
  <si>
    <t>Implementation of simulation program at nursing school</t>
  </si>
  <si>
    <t>Employment rate - graduating nurses</t>
  </si>
  <si>
    <t>Cost per day for Equipment</t>
  </si>
  <si>
    <t>Days of equipment in use per year</t>
  </si>
  <si>
    <t>Personell</t>
  </si>
  <si>
    <t>Number of personell days</t>
  </si>
  <si>
    <t>Number of personell</t>
  </si>
  <si>
    <t>Unit cost pr day</t>
  </si>
  <si>
    <t>Other daily costs</t>
  </si>
  <si>
    <t>Totals</t>
  </si>
  <si>
    <t>Equipment</t>
  </si>
  <si>
    <t>Other costs</t>
  </si>
  <si>
    <t>rate x hours</t>
  </si>
  <si>
    <t>Before Intevention</t>
  </si>
  <si>
    <t>After Intervention</t>
  </si>
  <si>
    <t>CURRENT VARIABLES</t>
  </si>
  <si>
    <t>CURRENT STATE</t>
  </si>
  <si>
    <t>SOLUTION (INTERVENTION)</t>
  </si>
  <si>
    <t>FUTURE INTERVENTION</t>
  </si>
  <si>
    <t>FUTURE STATE (w/ INTERVETION)</t>
  </si>
  <si>
    <t>Average tuition</t>
  </si>
  <si>
    <t>Average number of students enrolled</t>
  </si>
  <si>
    <t>Annual Tuition</t>
  </si>
  <si>
    <t>Cost of Simulation program</t>
  </si>
  <si>
    <t>Net Contribution from training</t>
  </si>
  <si>
    <t>New students</t>
  </si>
  <si>
    <t>Revenue</t>
  </si>
  <si>
    <t>ROI</t>
  </si>
  <si>
    <t>Revenue increase</t>
  </si>
  <si>
    <t>Profit (revenue increase - training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</si>
</sst>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_(&quot;$&quot;* #,##0_);_(&quot;$&quot;* \(#,##0\);_(&quot;$&quot;* &quot;-&quot;??_);_(@_)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65" fontId="0" fillId="0" borderId="0" xfId="3" applyNumberFormat="1" applyFont="1"/>
    <xf numFmtId="0" fontId="6" fillId="0" borderId="0" xfId="0" applyFont="1"/>
    <xf numFmtId="0" fontId="0" fillId="2" borderId="0" xfId="0" applyFill="1"/>
    <xf numFmtId="165" fontId="0" fillId="4" borderId="0" xfId="3" applyNumberFormat="1" applyFont="1" applyFill="1"/>
    <xf numFmtId="9" fontId="4" fillId="4" borderId="0" xfId="0" applyNumberFormat="1" applyFont="1" applyFill="1"/>
    <xf numFmtId="0" fontId="4" fillId="4" borderId="0" xfId="0" applyFont="1" applyFill="1"/>
    <xf numFmtId="9" fontId="5" fillId="4" borderId="0" xfId="0" applyNumberFormat="1" applyFont="1" applyFill="1"/>
    <xf numFmtId="0" fontId="5" fillId="4" borderId="0" xfId="0" applyFont="1" applyFill="1"/>
    <xf numFmtId="0" fontId="0" fillId="4" borderId="0" xfId="0" applyFill="1"/>
    <xf numFmtId="9" fontId="0" fillId="4" borderId="0" xfId="0" applyNumberFormat="1" applyFill="1"/>
    <xf numFmtId="165" fontId="4" fillId="4" borderId="0" xfId="3" applyNumberFormat="1" applyFont="1" applyFill="1"/>
    <xf numFmtId="0" fontId="7" fillId="0" borderId="0" xfId="0" applyFont="1"/>
    <xf numFmtId="0" fontId="0" fillId="0" borderId="0" xfId="0" applyAlignment="1">
      <alignment horizontal="left"/>
    </xf>
    <xf numFmtId="0" fontId="0" fillId="5" borderId="0" xfId="0" applyFill="1"/>
    <xf numFmtId="9" fontId="0" fillId="0" borderId="0" xfId="0" applyNumberFormat="1" applyFill="1"/>
    <xf numFmtId="0" fontId="0" fillId="0" borderId="0" xfId="0" applyFill="1"/>
    <xf numFmtId="0" fontId="6" fillId="0" borderId="0" xfId="0" applyFont="1" applyAlignment="1">
      <alignment horizontal="left"/>
    </xf>
    <xf numFmtId="165" fontId="6" fillId="0" borderId="0" xfId="0" applyNumberFormat="1" applyFont="1"/>
    <xf numFmtId="164" fontId="3" fillId="0" borderId="0" xfId="0" applyNumberFormat="1" applyFont="1"/>
    <xf numFmtId="165" fontId="0" fillId="2" borderId="0" xfId="3" applyNumberFormat="1" applyFont="1" applyFill="1"/>
    <xf numFmtId="9" fontId="0" fillId="2" borderId="0" xfId="0" applyNumberFormat="1" applyFill="1"/>
    <xf numFmtId="1" fontId="0" fillId="2" borderId="0" xfId="2" applyNumberFormat="1" applyFont="1" applyFill="1"/>
    <xf numFmtId="0" fontId="8" fillId="6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0" fillId="5" borderId="0" xfId="3" applyNumberFormat="1" applyFont="1" applyFill="1"/>
    <xf numFmtId="166" fontId="0" fillId="0" borderId="0" xfId="1" applyNumberFormat="1" applyFont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164" fontId="1" fillId="5" borderId="0" xfId="3" applyFont="1" applyFill="1"/>
    <xf numFmtId="165" fontId="1" fillId="5" borderId="0" xfId="3" applyNumberFormat="1" applyFont="1" applyFill="1"/>
    <xf numFmtId="9" fontId="3" fillId="5" borderId="0" xfId="2" applyFont="1" applyFill="1"/>
    <xf numFmtId="0" fontId="6" fillId="5" borderId="0" xfId="0" applyFont="1" applyFill="1"/>
    <xf numFmtId="0" fontId="10" fillId="5" borderId="0" xfId="0" applyFont="1" applyFill="1"/>
    <xf numFmtId="0" fontId="1" fillId="5" borderId="0" xfId="0" applyFont="1" applyFill="1" applyAlignment="1">
      <alignment horizontal="left"/>
    </xf>
    <xf numFmtId="0" fontId="9" fillId="3" borderId="1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CALCULATOR!$A$5</c:f>
              <c:strCache>
                <c:ptCount val="1"/>
                <c:pt idx="0">
                  <c:v>Employment rate - graduating nurses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CALCULATOR!$D$4:$E$4</c:f>
              <c:strCache>
                <c:ptCount val="2"/>
                <c:pt idx="0">
                  <c:v>Before Intevention</c:v>
                </c:pt>
                <c:pt idx="1">
                  <c:v>After Intervention</c:v>
                </c:pt>
              </c:strCache>
            </c:strRef>
          </c:cat>
          <c:val>
            <c:numRef>
              <c:f>CALCULATOR!$D$5:$E$5</c:f>
              <c:numCache>
                <c:formatCode>0%</c:formatCode>
                <c:ptCount val="2"/>
                <c:pt idx="0">
                  <c:v>0.85</c:v>
                </c:pt>
                <c:pt idx="1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9-4B21-9B9C-4DC4A152D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8758048"/>
        <c:axId val="2061865680"/>
      </c:barChart>
      <c:catAx>
        <c:axId val="20587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865680"/>
        <c:crosses val="autoZero"/>
        <c:auto val="1"/>
        <c:lblAlgn val="ctr"/>
        <c:lblOffset val="100"/>
        <c:noMultiLvlLbl val="0"/>
      </c:catAx>
      <c:valAx>
        <c:axId val="206186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75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CALCULATOR!$A$6</c:f>
              <c:strCache>
                <c:ptCount val="1"/>
                <c:pt idx="0">
                  <c:v>Average tuition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$$-409]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8E8-4EC7-92C9-5035249F5465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$$-409]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[$$-409]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CALCULATOR!$D$4:$E$4</c:f>
              <c:strCache>
                <c:ptCount val="2"/>
                <c:pt idx="0">
                  <c:v>Before Intevention</c:v>
                </c:pt>
                <c:pt idx="1">
                  <c:v>After Intervention</c:v>
                </c:pt>
              </c:strCache>
            </c:strRef>
          </c:cat>
          <c:val>
            <c:numRef>
              <c:f>CALCULATOR!$D$6:$E$6</c:f>
              <c:numCache>
                <c:formatCode>_-* #,##0_-;\-* #,##0_-;_-* "-"??_-;_-@_-</c:formatCode>
                <c:ptCount val="2"/>
                <c:pt idx="0">
                  <c:v>12500.0</c:v>
                </c:pt>
                <c:pt idx="1">
                  <c:v>13750.0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E8-4EC7-92C9-5035249F5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2594288"/>
        <c:axId val="2059476448"/>
      </c:barChart>
      <c:catAx>
        <c:axId val="206259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9476448"/>
        <c:crosses val="autoZero"/>
        <c:auto val="1"/>
        <c:lblAlgn val="ctr"/>
        <c:lblOffset val="100"/>
        <c:noMultiLvlLbl val="0"/>
      </c:catAx>
      <c:valAx>
        <c:axId val="205947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59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CALCULATOR!$A$7</c:f>
              <c:strCache>
                <c:ptCount val="1"/>
                <c:pt idx="0">
                  <c:v>Average number of students enrolled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CALCULATOR!$D$4:$E$4</c:f>
              <c:strCache>
                <c:ptCount val="2"/>
                <c:pt idx="0">
                  <c:v>Before Intevention</c:v>
                </c:pt>
                <c:pt idx="1">
                  <c:v>After Intervention</c:v>
                </c:pt>
              </c:strCache>
            </c:strRef>
          </c:cat>
          <c:val>
            <c:numRef>
              <c:f>CALCULATOR!$D$7:$E$7</c:f>
              <c:numCache>
                <c:formatCode>_-* #,##0_-;\-* #,##0_-;_-* "-"??_-;_-@_-</c:formatCode>
                <c:ptCount val="2"/>
                <c:pt idx="0">
                  <c:v>100.0</c:v>
                </c:pt>
                <c:pt idx="1">
                  <c:v>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A0-4EAB-99AF-D06BBADB2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8893168"/>
        <c:axId val="2026407920"/>
      </c:barChart>
      <c:catAx>
        <c:axId val="205889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6407920"/>
        <c:crosses val="autoZero"/>
        <c:auto val="1"/>
        <c:lblAlgn val="ctr"/>
        <c:lblOffset val="100"/>
        <c:noMultiLvlLbl val="0"/>
      </c:catAx>
      <c:valAx>
        <c:axId val="202640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89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146302886516"/>
          <c:y val="0.237900505050505"/>
          <c:w val="0.711326215895611"/>
          <c:h val="0.413148989898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CALCULATOR!$A$8</c:f>
              <c:strCache>
                <c:ptCount val="1"/>
                <c:pt idx="0">
                  <c:v>Annual Tuition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$-409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CALCULATOR!$D$4:$E$4</c:f>
              <c:strCache>
                <c:ptCount val="2"/>
                <c:pt idx="0">
                  <c:v>Before Intevention</c:v>
                </c:pt>
                <c:pt idx="1">
                  <c:v>After Intervention</c:v>
                </c:pt>
              </c:strCache>
            </c:strRef>
          </c:cat>
          <c:val>
            <c:numRef>
              <c:f>CALCULATOR!$D$8:$E$8</c:f>
              <c:numCache>
                <c:formatCode>_-* #,##0_-;\-* #,##0_-;_-* "-"??_-;_-@_-</c:formatCode>
                <c:ptCount val="2"/>
                <c:pt idx="0">
                  <c:v>1.25E6</c:v>
                </c:pt>
                <c:pt idx="1">
                  <c:v>1.58125E6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64-4002-BDBD-0CE8C8868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33382080"/>
        <c:axId val="2062684368"/>
      </c:barChart>
      <c:catAx>
        <c:axId val="2033382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684368"/>
        <c:crosses val="autoZero"/>
        <c:auto val="1"/>
        <c:lblAlgn val="ctr"/>
        <c:lblOffset val="100"/>
        <c:noMultiLvlLbl val="0"/>
      </c:catAx>
      <c:valAx>
        <c:axId val="2062684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382080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ASSUMPTIONS!$A$8</c:f>
              <c:strCache>
                <c:ptCount val="1"/>
                <c:pt idx="0">
                  <c:v>Average starting salary (new nurse)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$-409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CALCULATOR!$D$4:$E$4</c:f>
              <c:strCache>
                <c:ptCount val="2"/>
                <c:pt idx="0">
                  <c:v>Before Intevention</c:v>
                </c:pt>
                <c:pt idx="1">
                  <c:v>After Intervention</c:v>
                </c:pt>
              </c:strCache>
            </c:strRef>
          </c:cat>
          <c:val>
            <c:numRef>
              <c:f>(ASSUMPTIONS!$C$8,ASSUMPTIONS!$F$8)</c:f>
              <c:numCache>
                <c:formatCode>_-* #,##0_-;\-* #,##0_-;_-* "-"??_-;_-@_-</c:formatCode>
                <c:ptCount val="2"/>
                <c:pt idx="0">
                  <c:v>54000.0</c:v>
                </c:pt>
                <c:pt idx="1">
                  <c:v>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EB-448C-BA86-856294B0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2482976"/>
        <c:axId val="2062324544"/>
      </c:barChart>
      <c:catAx>
        <c:axId val="20624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324544"/>
        <c:crosses val="autoZero"/>
        <c:auto val="1"/>
        <c:lblAlgn val="ctr"/>
        <c:lblOffset val="100"/>
        <c:noMultiLvlLbl val="0"/>
      </c:catAx>
      <c:valAx>
        <c:axId val="206232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48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182880</xdr:rowOff>
    </xdr:from>
    <xdr:to>
      <xdr:col>3</xdr:col>
      <xdr:colOff>813120</xdr:colOff>
      <xdr:row>10</xdr:row>
      <xdr:rowOff>181680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17BA8C30-039C-41F2-9475-87B26C721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830580</xdr:colOff>
      <xdr:row>0</xdr:row>
      <xdr:rowOff>182880</xdr:rowOff>
    </xdr:from>
    <xdr:to>
      <xdr:col>6</xdr:col>
      <xdr:colOff>790260</xdr:colOff>
      <xdr:row>10</xdr:row>
      <xdr:rowOff>181680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ABD834AC-102A-46CE-A7C7-16EF71BAE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807720</xdr:colOff>
      <xdr:row>0</xdr:row>
      <xdr:rowOff>182880</xdr:rowOff>
    </xdr:from>
    <xdr:to>
      <xdr:col>9</xdr:col>
      <xdr:colOff>767400</xdr:colOff>
      <xdr:row>10</xdr:row>
      <xdr:rowOff>181680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8974EC7B-9E27-4584-9A6A-8D5159683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822960</xdr:colOff>
      <xdr:row>11</xdr:row>
      <xdr:rowOff>7620</xdr:rowOff>
    </xdr:from>
    <xdr:to>
      <xdr:col>12</xdr:col>
      <xdr:colOff>760320</xdr:colOff>
      <xdr:row>21</xdr:row>
      <xdr:rowOff>6420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A604CFD8-6C69-4225-A639-536D05DA9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792480</xdr:colOff>
      <xdr:row>0</xdr:row>
      <xdr:rowOff>182880</xdr:rowOff>
    </xdr:from>
    <xdr:to>
      <xdr:col>12</xdr:col>
      <xdr:colOff>752160</xdr:colOff>
      <xdr:row>10</xdr:row>
      <xdr:rowOff>181680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B8A3DF93-12FB-4EE6-B2E0-7E0AF46F2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E19"/>
  <sheetViews>
    <sheetView tabSelected="1" workbookViewId="0"/>
  </sheetViews>
  <sheetFormatPr baseColWidth="10" defaultColWidth="11.1640625" defaultRowHeight="16" x14ac:dyDescent="0.2"/>
  <cols>
    <col min="1" max="1" width="2.6640625" style="18" customWidth="1"/>
    <col min="2" max="16384" width="11.1640625" style="18"/>
  </cols>
  <sheetData>
    <row r="13" spans="2:5" x14ac:dyDescent="0.3">
      <c r="B13" s="37" t="s">
        <v>41</v>
      </c>
      <c r="C13" s="36"/>
      <c r="D13" s="36"/>
    </row>
    <row r="14" spans="2:5" x14ac:dyDescent="0.3">
      <c r="B14" s="31" t="s">
        <v>42</v>
      </c>
      <c r="E14" s="32">
        <f>CALCULATOR!E7-CALCULATOR!D7</f>
        <v>14.999999999999986</v>
      </c>
    </row>
    <row r="15" spans="2:5" x14ac:dyDescent="0.2">
      <c r="B15" s="31" t="s">
        <v>43</v>
      </c>
      <c r="E15" s="34">
        <f>CALCULATOR!E8-CALCULATOR!D8</f>
        <v>331250</v>
      </c>
    </row>
    <row r="16" spans="2:5" x14ac:dyDescent="0.2">
      <c r="B16" s="38" t="s">
        <v>45</v>
      </c>
      <c r="E16" s="35">
        <f>E15/CALCULATOR!D8</f>
        <v>0.26500000000000001</v>
      </c>
    </row>
    <row r="17" spans="2:5" x14ac:dyDescent="0.2">
      <c r="B17" s="31" t="s">
        <v>46</v>
      </c>
      <c r="E17" s="34">
        <f>(CALCULATOR!E8-CALCULATOR!D8)-CALCULATOR!E9</f>
        <v>70400</v>
      </c>
    </row>
    <row r="18" spans="2:5" x14ac:dyDescent="0.2">
      <c r="B18" s="31" t="s">
        <v>44</v>
      </c>
      <c r="E18" s="33">
        <f>E17/CALCULATOR!E9</f>
        <v>0.26988690818478051</v>
      </c>
    </row>
    <row r="19" spans="2:5" x14ac:dyDescent="0.2">
      <c r="C19" s="3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8" sqref="B18"/>
    </sheetView>
  </sheetViews>
  <sheetFormatPr baseColWidth="10" defaultColWidth="11.1640625" defaultRowHeight="16" x14ac:dyDescent="0.2"/>
  <cols>
    <col min="1" max="1" width="11.1640625" customWidth="1"/>
    <col min="4" max="5" width="20.6640625" customWidth="1"/>
  </cols>
  <sheetData>
    <row r="1" spans="1:5" ht="23.5" x14ac:dyDescent="0.45">
      <c r="A1" s="16" t="s">
        <v>16</v>
      </c>
    </row>
    <row r="2" spans="1:5" x14ac:dyDescent="0.2">
      <c r="A2" s="17" t="s">
        <v>17</v>
      </c>
    </row>
    <row r="4" spans="1:5" x14ac:dyDescent="0.2">
      <c r="D4" s="4" t="s">
        <v>30</v>
      </c>
      <c r="E4" s="4" t="s">
        <v>31</v>
      </c>
    </row>
    <row r="5" spans="1:5" x14ac:dyDescent="0.2">
      <c r="A5" t="s">
        <v>18</v>
      </c>
      <c r="D5" s="1">
        <f>ASSUMPTIONS!C9</f>
        <v>0.85</v>
      </c>
      <c r="E5" s="1">
        <f>ASSUMPTIONS!F9</f>
        <v>1</v>
      </c>
    </row>
    <row r="6" spans="1:5" x14ac:dyDescent="0.2">
      <c r="A6" t="s">
        <v>37</v>
      </c>
      <c r="D6" s="5">
        <f>ASSUMPTIONS!C6</f>
        <v>12500</v>
      </c>
      <c r="E6" s="5">
        <f>ASSUMPTIONS!F6</f>
        <v>13750.000000000002</v>
      </c>
    </row>
    <row r="7" spans="1:5" x14ac:dyDescent="0.2">
      <c r="A7" t="s">
        <v>38</v>
      </c>
      <c r="D7" s="5">
        <f>ASSUMPTIONS!C5</f>
        <v>100</v>
      </c>
      <c r="E7" s="5">
        <f>ASSUMPTIONS!F5</f>
        <v>114.99999999999999</v>
      </c>
    </row>
    <row r="8" spans="1:5" x14ac:dyDescent="0.2">
      <c r="A8" t="s">
        <v>39</v>
      </c>
      <c r="D8" s="5">
        <f>D7*D6</f>
        <v>1250000</v>
      </c>
      <c r="E8" s="5">
        <f>E7*E6</f>
        <v>1581250</v>
      </c>
    </row>
    <row r="9" spans="1:5" x14ac:dyDescent="0.2">
      <c r="A9" t="s">
        <v>40</v>
      </c>
      <c r="E9" s="5">
        <f>ASSUMPTIONS!C23</f>
        <v>260850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G17" sqref="G17"/>
    </sheetView>
  </sheetViews>
  <sheetFormatPr baseColWidth="10" defaultColWidth="11.1640625" defaultRowHeight="16" x14ac:dyDescent="0.2"/>
  <cols>
    <col min="1" max="1" width="44.83203125" bestFit="1" customWidth="1"/>
    <col min="2" max="2" width="2" customWidth="1"/>
    <col min="3" max="3" width="16.1640625" customWidth="1"/>
    <col min="4" max="4" width="14.83203125" customWidth="1"/>
    <col min="5" max="5" width="2" customWidth="1"/>
    <col min="8" max="8" width="36.33203125" bestFit="1" customWidth="1"/>
    <col min="10" max="22" width="0" hidden="1" customWidth="1"/>
  </cols>
  <sheetData>
    <row r="1" spans="1:22" x14ac:dyDescent="0.2">
      <c r="A1" s="6" t="s">
        <v>0</v>
      </c>
    </row>
    <row r="2" spans="1:22" ht="28.75" customHeight="1" x14ac:dyDescent="0.2">
      <c r="A2" s="28" t="s">
        <v>32</v>
      </c>
      <c r="C2" s="39" t="s">
        <v>33</v>
      </c>
      <c r="D2" s="39"/>
      <c r="F2" s="41" t="s">
        <v>36</v>
      </c>
      <c r="G2" s="41"/>
      <c r="H2" s="41"/>
      <c r="K2" s="2">
        <v>1</v>
      </c>
      <c r="L2" s="2">
        <f>K2+1</f>
        <v>2</v>
      </c>
      <c r="M2" s="2">
        <f t="shared" ref="M2:U2" si="0">L2+1</f>
        <v>3</v>
      </c>
      <c r="N2" s="2">
        <f t="shared" si="0"/>
        <v>4</v>
      </c>
      <c r="O2" s="2">
        <f t="shared" si="0"/>
        <v>5</v>
      </c>
      <c r="P2" s="2">
        <f t="shared" si="0"/>
        <v>6</v>
      </c>
      <c r="Q2" s="2">
        <f t="shared" si="0"/>
        <v>7</v>
      </c>
      <c r="R2" s="2">
        <f t="shared" si="0"/>
        <v>8</v>
      </c>
      <c r="S2" s="2">
        <f t="shared" si="0"/>
        <v>9</v>
      </c>
      <c r="T2" s="2">
        <f t="shared" si="0"/>
        <v>10</v>
      </c>
      <c r="U2" s="2">
        <f t="shared" si="0"/>
        <v>11</v>
      </c>
      <c r="V2" s="2">
        <f>U2+1</f>
        <v>12</v>
      </c>
    </row>
    <row r="3" spans="1:22" x14ac:dyDescent="0.2">
      <c r="K3" t="e">
        <f>ROUND(#REF!*C8,0)</f>
        <v>#REF!</v>
      </c>
      <c r="L3" t="e">
        <f>K3</f>
        <v>#REF!</v>
      </c>
      <c r="M3" t="e">
        <f t="shared" ref="M3:V3" si="1">L3</f>
        <v>#REF!</v>
      </c>
      <c r="N3" t="e">
        <f t="shared" si="1"/>
        <v>#REF!</v>
      </c>
      <c r="O3" t="e">
        <f t="shared" si="1"/>
        <v>#REF!</v>
      </c>
      <c r="P3" t="e">
        <f t="shared" si="1"/>
        <v>#REF!</v>
      </c>
      <c r="Q3" t="e">
        <f t="shared" si="1"/>
        <v>#REF!</v>
      </c>
      <c r="R3" t="e">
        <f t="shared" si="1"/>
        <v>#REF!</v>
      </c>
      <c r="S3" t="e">
        <f t="shared" si="1"/>
        <v>#REF!</v>
      </c>
      <c r="T3" t="e">
        <f t="shared" si="1"/>
        <v>#REF!</v>
      </c>
      <c r="U3" t="e">
        <f t="shared" si="1"/>
        <v>#REF!</v>
      </c>
      <c r="V3" t="e">
        <f t="shared" si="1"/>
        <v>#REF!</v>
      </c>
    </row>
    <row r="4" spans="1:22" x14ac:dyDescent="0.2">
      <c r="A4" s="7" t="s">
        <v>9</v>
      </c>
      <c r="B4" s="29"/>
      <c r="C4" s="24">
        <v>500</v>
      </c>
      <c r="D4" s="24"/>
      <c r="E4" s="5"/>
      <c r="F4" s="8">
        <f>C4*(1+G4)</f>
        <v>575</v>
      </c>
      <c r="G4" s="9">
        <v>0.15</v>
      </c>
      <c r="H4" s="10" t="s">
        <v>11</v>
      </c>
    </row>
    <row r="5" spans="1:22" x14ac:dyDescent="0.2">
      <c r="A5" s="7" t="s">
        <v>10</v>
      </c>
      <c r="B5" s="29"/>
      <c r="C5" s="24">
        <v>100</v>
      </c>
      <c r="D5" s="24"/>
      <c r="E5" s="5"/>
      <c r="F5" s="8">
        <f>C5*(1+G5)</f>
        <v>114.99999999999999</v>
      </c>
      <c r="G5" s="9">
        <v>0.15</v>
      </c>
      <c r="H5" s="10" t="s">
        <v>12</v>
      </c>
    </row>
    <row r="6" spans="1:22" x14ac:dyDescent="0.2">
      <c r="A6" s="7" t="s">
        <v>8</v>
      </c>
      <c r="B6" s="29"/>
      <c r="C6" s="24">
        <v>12500</v>
      </c>
      <c r="D6" s="24"/>
      <c r="E6" s="5"/>
      <c r="F6" s="8">
        <f>C6*(1+G6)</f>
        <v>13750.000000000002</v>
      </c>
      <c r="G6" s="11">
        <v>0.1</v>
      </c>
      <c r="H6" s="12" t="s">
        <v>13</v>
      </c>
    </row>
    <row r="7" spans="1:22" x14ac:dyDescent="0.2">
      <c r="A7" s="7" t="s">
        <v>3</v>
      </c>
      <c r="B7" s="18"/>
      <c r="C7" s="24">
        <v>100</v>
      </c>
      <c r="D7" s="7"/>
      <c r="F7" s="8">
        <f>C7*(1+G7)</f>
        <v>114.99999999999999</v>
      </c>
      <c r="G7" s="9">
        <v>0.15</v>
      </c>
      <c r="H7" s="13"/>
      <c r="M7">
        <v>55</v>
      </c>
      <c r="N7">
        <v>55</v>
      </c>
      <c r="O7">
        <v>55</v>
      </c>
      <c r="P7">
        <v>55</v>
      </c>
      <c r="Q7">
        <v>55</v>
      </c>
      <c r="R7">
        <v>55</v>
      </c>
      <c r="S7">
        <v>55</v>
      </c>
      <c r="T7">
        <v>55</v>
      </c>
      <c r="U7">
        <v>55</v>
      </c>
      <c r="V7">
        <v>55</v>
      </c>
    </row>
    <row r="8" spans="1:22" x14ac:dyDescent="0.2">
      <c r="A8" s="7" t="s">
        <v>4</v>
      </c>
      <c r="B8" s="18"/>
      <c r="C8" s="24">
        <v>54000</v>
      </c>
      <c r="D8" s="7"/>
      <c r="F8" s="8">
        <f>C8*(1+G8)</f>
        <v>62099.999999999993</v>
      </c>
      <c r="G8" s="9">
        <v>0.15</v>
      </c>
      <c r="H8" s="10" t="s">
        <v>6</v>
      </c>
      <c r="J8" t="s">
        <v>2</v>
      </c>
    </row>
    <row r="9" spans="1:22" x14ac:dyDescent="0.2">
      <c r="A9" s="7" t="s">
        <v>5</v>
      </c>
      <c r="B9" s="18"/>
      <c r="C9" s="25">
        <v>0.85</v>
      </c>
      <c r="D9" s="7"/>
      <c r="F9" s="14">
        <v>1</v>
      </c>
      <c r="G9" s="15">
        <f>(F7*F9)-(C9*C7)</f>
        <v>29.999999999999986</v>
      </c>
      <c r="H9" s="10" t="s">
        <v>7</v>
      </c>
      <c r="J9" t="s">
        <v>1</v>
      </c>
      <c r="K9">
        <v>55</v>
      </c>
      <c r="L9">
        <f>K9</f>
        <v>55</v>
      </c>
      <c r="M9">
        <f t="shared" ref="M9:V9" si="2">L9</f>
        <v>55</v>
      </c>
      <c r="N9">
        <f t="shared" si="2"/>
        <v>55</v>
      </c>
      <c r="O9">
        <f t="shared" si="2"/>
        <v>55</v>
      </c>
      <c r="P9">
        <f t="shared" si="2"/>
        <v>55</v>
      </c>
      <c r="Q9">
        <f t="shared" si="2"/>
        <v>55</v>
      </c>
      <c r="R9">
        <f t="shared" si="2"/>
        <v>55</v>
      </c>
      <c r="S9">
        <f t="shared" si="2"/>
        <v>55</v>
      </c>
      <c r="T9">
        <f t="shared" si="2"/>
        <v>55</v>
      </c>
      <c r="U9">
        <f t="shared" si="2"/>
        <v>55</v>
      </c>
      <c r="V9">
        <f t="shared" si="2"/>
        <v>55</v>
      </c>
    </row>
    <row r="10" spans="1:22" x14ac:dyDescent="0.2">
      <c r="A10" s="7"/>
      <c r="B10" s="18"/>
      <c r="C10" s="26"/>
      <c r="D10" s="7"/>
      <c r="F10" s="13"/>
      <c r="G10" s="13"/>
      <c r="H10" s="13"/>
    </row>
    <row r="11" spans="1:22" x14ac:dyDescent="0.2">
      <c r="A11" s="7" t="s">
        <v>15</v>
      </c>
      <c r="B11" s="18"/>
      <c r="C11" s="24">
        <v>200</v>
      </c>
      <c r="D11" s="7"/>
      <c r="F11" s="8">
        <f>C11*(1-F12)</f>
        <v>140</v>
      </c>
      <c r="G11" s="13"/>
      <c r="H11" s="13"/>
    </row>
    <row r="12" spans="1:22" x14ac:dyDescent="0.2">
      <c r="A12" s="7" t="s">
        <v>14</v>
      </c>
      <c r="B12" s="18"/>
      <c r="C12" s="7"/>
      <c r="D12" s="7"/>
      <c r="F12" s="14">
        <v>0.3</v>
      </c>
      <c r="G12" s="13"/>
      <c r="H12" s="13"/>
    </row>
    <row r="13" spans="1:22" x14ac:dyDescent="0.2">
      <c r="A13" s="7"/>
      <c r="B13" s="18"/>
      <c r="C13" s="25"/>
      <c r="D13" s="7"/>
      <c r="F13" s="13"/>
      <c r="G13" s="13"/>
      <c r="H13" s="13"/>
    </row>
    <row r="14" spans="1:22" x14ac:dyDescent="0.2">
      <c r="C14" s="19"/>
      <c r="D14" s="20"/>
      <c r="E14" s="20"/>
      <c r="F14" s="20"/>
      <c r="G14" s="20"/>
      <c r="H14" s="20"/>
    </row>
    <row r="15" spans="1:22" ht="21" x14ac:dyDescent="0.2">
      <c r="A15" s="27" t="s">
        <v>34</v>
      </c>
      <c r="C15" s="40" t="s">
        <v>35</v>
      </c>
      <c r="D15" s="40"/>
      <c r="E15" s="20"/>
      <c r="F15" s="20"/>
      <c r="G15" s="20"/>
      <c r="H15" s="20"/>
    </row>
    <row r="16" spans="1:22" x14ac:dyDescent="0.2">
      <c r="A16" t="s">
        <v>19</v>
      </c>
      <c r="C16" s="30">
        <v>750</v>
      </c>
    </row>
    <row r="17" spans="1:4" x14ac:dyDescent="0.2">
      <c r="A17" t="s">
        <v>20</v>
      </c>
      <c r="C17" s="5">
        <v>75</v>
      </c>
    </row>
    <row r="18" spans="1:4" x14ac:dyDescent="0.2">
      <c r="A18" t="s">
        <v>21</v>
      </c>
    </row>
    <row r="19" spans="1:4" x14ac:dyDescent="0.2">
      <c r="A19" s="3" t="s">
        <v>24</v>
      </c>
      <c r="C19" s="30">
        <f>45*8</f>
        <v>360</v>
      </c>
      <c r="D19" s="23" t="s">
        <v>29</v>
      </c>
    </row>
    <row r="20" spans="1:4" x14ac:dyDescent="0.2">
      <c r="A20" s="3" t="s">
        <v>22</v>
      </c>
      <c r="C20" s="5">
        <f>C17*1.2</f>
        <v>90</v>
      </c>
    </row>
    <row r="21" spans="1:4" x14ac:dyDescent="0.2">
      <c r="A21" s="3" t="s">
        <v>23</v>
      </c>
      <c r="C21" s="5">
        <v>4</v>
      </c>
    </row>
    <row r="22" spans="1:4" x14ac:dyDescent="0.2">
      <c r="A22" s="3" t="s">
        <v>25</v>
      </c>
      <c r="C22" s="30">
        <v>1000</v>
      </c>
    </row>
    <row r="23" spans="1:4" x14ac:dyDescent="0.2">
      <c r="A23" s="21" t="s">
        <v>26</v>
      </c>
      <c r="B23" s="6"/>
      <c r="C23" s="22">
        <f>SUM(C24:C26)</f>
        <v>260850</v>
      </c>
    </row>
    <row r="24" spans="1:4" x14ac:dyDescent="0.2">
      <c r="A24" s="3" t="s">
        <v>27</v>
      </c>
      <c r="C24" s="5">
        <f>C16*C17</f>
        <v>56250</v>
      </c>
    </row>
    <row r="25" spans="1:4" x14ac:dyDescent="0.2">
      <c r="A25" s="3" t="s">
        <v>21</v>
      </c>
      <c r="C25" s="5">
        <f>(C19*C20)*C21</f>
        <v>129600</v>
      </c>
    </row>
    <row r="26" spans="1:4" x14ac:dyDescent="0.2">
      <c r="A26" s="3" t="s">
        <v>28</v>
      </c>
      <c r="C26" s="5">
        <f>C22*C17</f>
        <v>75000</v>
      </c>
    </row>
  </sheetData>
  <mergeCells count="3">
    <mergeCell ref="C2:D2"/>
    <mergeCell ref="C15:D15"/>
    <mergeCell ref="F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CALCULATOR</vt:lpstr>
      <vt:lpstr>ASSUMPTIONS</vt:lpstr>
    </vt:vector>
  </TitlesOfParts>
  <Manager/>
  <Company>GNSH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GNSH</dc:creator>
  <cp:keywords/>
  <dc:description/>
  <cp:lastModifiedBy>Microsoft Office User</cp:lastModifiedBy>
  <dcterms:created xsi:type="dcterms:W3CDTF">2018-01-12T21:13:57Z</dcterms:created>
  <dcterms:modified xsi:type="dcterms:W3CDTF">2018-01-13T19:00:10Z</dcterms:modified>
  <cp:category/>
</cp:coreProperties>
</file>